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telexusa-my.sharepoint.com/personal/jeff_bossong_h2oop_com/Documents/H2O docs/Literature Files/CC Plants/"/>
    </mc:Choice>
  </mc:AlternateContent>
  <xr:revisionPtr revIDLastSave="42" documentId="11_EA3790A643CA8071B81618F44DCAE98CCEBD65E7" xr6:coauthVersionLast="47" xr6:coauthVersionMax="47" xr10:uidLastSave="{80521B8E-CB19-4C71-A711-F0C4203C98F7}"/>
  <bookViews>
    <workbookView xWindow="49170" yWindow="-1290" windowWidth="29040" windowHeight="15720" xr2:uid="{00000000-000D-0000-FFFF-FFFF00000000}"/>
  </bookViews>
  <sheets>
    <sheet name="Acid Dewpoint Calculator" sheetId="1" r:id="rId1"/>
    <sheet name="Fuel Savings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H13" i="1"/>
  <c r="H14" i="1" s="1"/>
  <c r="G13" i="1"/>
  <c r="G14" i="1" s="1"/>
  <c r="F13" i="1"/>
  <c r="F14" i="1" s="1"/>
  <c r="E13" i="1"/>
  <c r="B13" i="1"/>
  <c r="H12" i="1"/>
  <c r="H15" i="1" s="1"/>
  <c r="H16" i="1" s="1"/>
  <c r="G12" i="1"/>
  <c r="G15" i="1" s="1"/>
  <c r="G16" i="1" s="1"/>
  <c r="F12" i="1"/>
  <c r="F15" i="1" s="1"/>
  <c r="F16" i="1" s="1"/>
  <c r="E12" i="1"/>
  <c r="B12" i="1"/>
  <c r="E14" i="1" l="1"/>
  <c r="B14" i="1"/>
  <c r="B15" i="1" s="1"/>
  <c r="H17" i="1"/>
  <c r="H19" i="1"/>
  <c r="H20" i="1" s="1"/>
  <c r="H18" i="1"/>
  <c r="G17" i="1"/>
  <c r="G19" i="1"/>
  <c r="G20" i="1" s="1"/>
  <c r="G18" i="1"/>
  <c r="F17" i="1"/>
  <c r="F19" i="1"/>
  <c r="F20" i="1" s="1"/>
  <c r="F18" i="1"/>
  <c r="B16" i="1" l="1"/>
  <c r="E16" i="1"/>
  <c r="E19" i="1" l="1"/>
  <c r="E18" i="1"/>
  <c r="B19" i="1"/>
  <c r="B18" i="1"/>
  <c r="E17" i="1"/>
  <c r="B17" i="1"/>
  <c r="B20" i="1" l="1"/>
  <c r="B5" i="2" s="1"/>
  <c r="B15" i="2" s="1"/>
  <c r="B16" i="2" s="1"/>
  <c r="B17" i="2" s="1"/>
  <c r="E20" i="1"/>
  <c r="B19" i="2" l="1"/>
  <c r="B20" i="2" s="1"/>
  <c r="B21" i="2" s="1"/>
  <c r="B18" i="2"/>
</calcChain>
</file>

<file path=xl/sharedStrings.xml><?xml version="1.0" encoding="utf-8"?>
<sst xmlns="http://schemas.openxmlformats.org/spreadsheetml/2006/main" count="142" uniqueCount="111">
  <si>
    <t>Acid Dewpoint Calculator - Natural Gas / HRSG Exhaust</t>
  </si>
  <si>
    <t>Input / Output</t>
  </si>
  <si>
    <t>Value</t>
  </si>
  <si>
    <t>Units</t>
  </si>
  <si>
    <t>Description</t>
  </si>
  <si>
    <t>Formula / Notes</t>
  </si>
  <si>
    <t>Customer Case 1</t>
  </si>
  <si>
    <t>Customer Case 2</t>
  </si>
  <si>
    <t>Customer Case 3</t>
  </si>
  <si>
    <t>Exhaust moisture</t>
  </si>
  <si>
    <t>vol %</t>
  </si>
  <si>
    <t>Real-time stack/exhaust gas moisture sensor value</t>
  </si>
  <si>
    <t>Input</t>
  </si>
  <si>
    <t>Natural gas sulfur content</t>
  </si>
  <si>
    <t>ppmv as S</t>
  </si>
  <si>
    <t>Sulfur content in natural gas, expressed as ppmv sulfur</t>
  </si>
  <si>
    <t>SO2 to SO3 conversion</t>
  </si>
  <si>
    <t>%</t>
  </si>
  <si>
    <t>Assumed SO2 converted to SO3 through turbine/duct/SCR/catalyst path</t>
  </si>
  <si>
    <t>Total pressure</t>
  </si>
  <si>
    <t>atm</t>
  </si>
  <si>
    <t>Use near 1.0 atm for HRSG stack unless corrected</t>
  </si>
  <si>
    <t>Safety margin above ADP</t>
  </si>
  <si>
    <t>°F</t>
  </si>
  <si>
    <t>Minimum stack/cold-end metal margin above acid dewpoint</t>
  </si>
  <si>
    <t>OEM minimum stack temperature</t>
  </si>
  <si>
    <t>Site/OEM minimum stack temperature limit</t>
  </si>
  <si>
    <t>Current stack outlet temperature</t>
  </si>
  <si>
    <t>Actual/expected HRSG stack outlet temperature before reduction</t>
  </si>
  <si>
    <t>Desired stack outlet temperature</t>
  </si>
  <si>
    <t>Candidate target stack outlet temperature after optimization</t>
  </si>
  <si>
    <t>H2O partial pressure</t>
  </si>
  <si>
    <t>Calculated from exhaust moisture and pressure</t>
  </si>
  <si>
    <t>SO3 concentration</t>
  </si>
  <si>
    <t>ppmv</t>
  </si>
  <si>
    <t>Assumes sulfur ppmv as S first oxidizes to SO2; SO3 = sulfur ppmv × conversion fraction</t>
  </si>
  <si>
    <t>SO3 partial pressure</t>
  </si>
  <si>
    <t>Calculated from SO3 ppmv and pressure</t>
  </si>
  <si>
    <t>Acid dewpoint</t>
  </si>
  <si>
    <t>Acid dewpoint calculated by Verhoff-Banchero; T result is Kelvin, then converted to °F</t>
  </si>
  <si>
    <t>VB formula uses partial pressures in mmHg/Torr; sheet converts atm × 760. Formula: T_F=(T_K-273.15)*9/5+32</t>
  </si>
  <si>
    <t>Minimum controlled stack temperature</t>
  </si>
  <si>
    <t>Higher of acid dewpoint + margin and OEM minimum</t>
  </si>
  <si>
    <t>Available temperature drop</t>
  </si>
  <si>
    <t>Current stack outlet temperature less minimum controlled stack temperature; cannot be negative</t>
  </si>
  <si>
    <t>Desired drop allowed?</t>
  </si>
  <si>
    <t>Yes/No</t>
  </si>
  <si>
    <t>Checks if desired stack outlet temperature stays above ADP margin / OEM minimum</t>
  </si>
  <si>
    <t>Allowable final stack temperature</t>
  </si>
  <si>
    <t>Highest of desired target and minimum controlled stack temperature</t>
  </si>
  <si>
    <t>Allowed temperature drop to enter savings sheet</t>
  </si>
  <si>
    <t>Current stack temperature less allowable final stack temperature</t>
  </si>
  <si>
    <t>Notes: Verhoff-Banchero returns absolute temperature in Kelvin and requires H2O/SO3 partial pressures in mmHg/Torr. This sheet converts stack partial pressures from atm to mmHg and then converts K to °F. Validate with OEM/site chemistry and materials limits; protect coldest tube metal temperature, not stack gas temperature alone.</t>
  </si>
  <si>
    <t>Source / Reference</t>
  </si>
  <si>
    <t>URL</t>
  </si>
  <si>
    <t>Verhoff-Banchero acid dewpoint form, commonly cited in engineering literature</t>
  </si>
  <si>
    <t>https://doi.org/10.1021/ie50527a030</t>
  </si>
  <si>
    <t>General cold-end corrosion context</t>
  </si>
  <si>
    <t>https://www.watertechnologies.com/handbook/chapter-22-cold-end-deposition-and-corrosion-control</t>
  </si>
  <si>
    <t>Fuel Dollar Savings from HRSG Stack Temperature Reduction</t>
  </si>
  <si>
    <t>Quick Sensitivity</t>
  </si>
  <si>
    <t>CC load size</t>
  </si>
  <si>
    <t>MW</t>
  </si>
  <si>
    <t>Current/load basis for combined-cycle block</t>
  </si>
  <si>
    <t>Temp Drop °F</t>
  </si>
  <si>
    <t>ΔHR Btu/kWh</t>
  </si>
  <si>
    <t>Savings $/hr</t>
  </si>
  <si>
    <t>Desired / available outlet temperature drop</t>
  </si>
  <si>
    <t>Linked by default from Acid Dewpoint Calculator allowed drop; override with manual value if desired</t>
  </si>
  <si>
    <t>Current net plant heat rate</t>
  </si>
  <si>
    <t>Btu/kWh</t>
  </si>
  <si>
    <t>Baseline net heat rate at current load</t>
  </si>
  <si>
    <t>Natural gas price</t>
  </si>
  <si>
    <t>$/MMBtu</t>
  </si>
  <si>
    <t>Delivered gas price, not just Henry Hub, for plant economics</t>
  </si>
  <si>
    <t>Exhaust flow basis per MW</t>
  </si>
  <si>
    <t>lb/hr per MW</t>
  </si>
  <si>
    <t>Default scales from 10.5 MMlb/hr at 1000 MW</t>
  </si>
  <si>
    <t>Exhaust gas Cp</t>
  </si>
  <si>
    <t>Btu/lb-°F</t>
  </si>
  <si>
    <t>Specific heat of GT exhaust gas mixture</t>
  </si>
  <si>
    <t>Incremental steam cycle efficiency</t>
  </si>
  <si>
    <t>Fraction of additional recovered stack heat converted to net MW</t>
  </si>
  <si>
    <t>Operating hours</t>
  </si>
  <si>
    <t>hr/yr</t>
  </si>
  <si>
    <t>Annual operating hours for annualized savings</t>
  </si>
  <si>
    <t>Calculated Output</t>
  </si>
  <si>
    <t>Formula</t>
  </si>
  <si>
    <t>Estimated exhaust mass flow</t>
  </si>
  <si>
    <t>lb/hr</t>
  </si>
  <si>
    <t>=Load MW x exhaust flow per MW</t>
  </si>
  <si>
    <t>Recovered heat from stack reduction</t>
  </si>
  <si>
    <t>MMBtu/hr</t>
  </si>
  <si>
    <t>=m_exh x Cp x DeltaT / 1,000,000</t>
  </si>
  <si>
    <t>Incremental net MW from recovered heat</t>
  </si>
  <si>
    <t>=Recovered heat x efficiency / 3.412</t>
  </si>
  <si>
    <t>Heat-rate improvement</t>
  </si>
  <si>
    <t>=HR_base x DeltaMW / Load MW</t>
  </si>
  <si>
    <t>New estimated net heat rate</t>
  </si>
  <si>
    <t>=HR_base - DeltaHR</t>
  </si>
  <si>
    <t>Equivalent fuel reduction</t>
  </si>
  <si>
    <t>=Load MW x 1000 x DeltaHR / 1,000,000</t>
  </si>
  <si>
    <t>Fuel savings</t>
  </si>
  <si>
    <t>$/hr</t>
  </si>
  <si>
    <t>=Fuel reduction x gas price</t>
  </si>
  <si>
    <t>Annual fuel savings</t>
  </si>
  <si>
    <t>$/yr</t>
  </si>
  <si>
    <t>=Hourly savings x operating hours</t>
  </si>
  <si>
    <t>Notes: This model assumes the stack temperature drop is achieved by additional useful HRSG heat recovery and scales exhaust flow with CC load. For a plant-specific model, replace exhaust flow per MW with measured GT exhaust flow.</t>
  </si>
  <si>
    <t>Energy conversion basis: 1 kWh = 3412 Btu; 1 MMBtu/hr = 0.293 MW thermal</t>
  </si>
  <si>
    <t>https://www.eia.gov/energyexplained/units-and-calculators/british-thermal-units.php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</si>
</sst>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0.00"/>
    <numFmt numFmtId="165" formatCode="\$#,##0"/>
  </numFmts>
  <fonts count="7">
    <font>
      <sz val="11"/>
      <name val="Carlito"/>
    </font>
    <font>
      <b/>
      <sz val="12"/>
      <color rgb="FFFFFFFF"/>
      <name val="Carlito"/>
    </font>
    <font>
      <i/>
      <sz val="11"/>
      <color rgb="FF555555"/>
      <name val="Carlito"/>
    </font>
    <font>
      <b/>
      <sz val="11"/>
      <color rgb="FF1F4E78"/>
      <name val="Carlito"/>
    </font>
    <font>
      <sz val="11"/>
      <name val="Carlito"/>
    </font>
    <font>
      <b/>
      <sz val="11"/>
      <name val="Carlito"/>
    </font>
    <font>
      <b/>
      <sz val="11"/>
      <color rgb="FFFFFFFF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C6E0B4"/>
      </patternFill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1"/>
  </cellStyleXfs>
  <cellXfs count="24">
    <xf numFmtId="0" fontId="0" fillId="0" borderId="0" xfId="0" applyBorder="1"/>
    <xf numFmtId="0" fontId="1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2" fontId="4" fillId="5" borderId="0" xfId="0" applyNumberFormat="1" applyFont="1" applyFill="1" applyBorder="1" applyAlignment="1">
      <alignment horizontal="right"/>
    </xf>
    <xf numFmtId="2" fontId="5" fillId="7" borderId="0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" fontId="4" fillId="5" borderId="0" xfId="0" applyNumberFormat="1" applyFont="1" applyFill="1" applyBorder="1" applyAlignment="1">
      <alignment horizontal="right"/>
    </xf>
    <xf numFmtId="164" fontId="5" fillId="7" borderId="0" xfId="0" applyNumberFormat="1" applyFont="1" applyFill="1" applyBorder="1" applyAlignment="1">
      <alignment horizontal="right"/>
    </xf>
    <xf numFmtId="165" fontId="5" fillId="7" borderId="0" xfId="0" applyNumberFormat="1" applyFont="1" applyFill="1" applyBorder="1" applyAlignment="1">
      <alignment horizontal="right"/>
    </xf>
    <xf numFmtId="2" fontId="0" fillId="0" borderId="0" xfId="0" applyNumberFormat="1" applyBorder="1"/>
    <xf numFmtId="164" fontId="0" fillId="0" borderId="0" xfId="0" applyNumberFormat="1" applyBorder="1"/>
    <xf numFmtId="2" fontId="0" fillId="5" borderId="0" xfId="0" applyNumberFormat="1" applyFill="1" applyBorder="1" applyAlignment="1">
      <alignment horizontal="right" wrapText="1"/>
    </xf>
    <xf numFmtId="2" fontId="0" fillId="6" borderId="0" xfId="0" applyNumberFormat="1" applyFill="1" applyBorder="1" applyAlignment="1">
      <alignment horizontal="right" wrapText="1"/>
    </xf>
    <xf numFmtId="2" fontId="5" fillId="7" borderId="0" xfId="0" applyNumberFormat="1" applyFont="1" applyFill="1" applyBorder="1" applyAlignment="1">
      <alignment horizontal="right" wrapText="1"/>
    </xf>
    <xf numFmtId="49" fontId="5" fillId="7" borderId="0" xfId="0" applyNumberFormat="1" applyFont="1" applyFill="1" applyBorder="1" applyAlignment="1">
      <alignment horizontal="right" wrapText="1"/>
    </xf>
    <xf numFmtId="0" fontId="2" fillId="3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wrapText="1"/>
    </xf>
    <xf numFmtId="0" fontId="2" fillId="3" borderId="1" xfId="0" applyFont="1" applyFill="1" applyAlignment="1">
      <alignment wrapText="1"/>
    </xf>
    <xf numFmtId="0" fontId="0" fillId="0" borderId="1" xfId="0"/>
    <xf numFmtId="0" fontId="1" fillId="2" borderId="1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Heat Rate and Savings vs Stack Temperature Drop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Savings</c:v>
          </c:tx>
          <c:spPr>
            <a:ln>
              <a:solidFill>
                <a:schemeClr val="accent2">
                  <a:alpha val="97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'Fuel Savings Calculator'!$F$5:$F$12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</c:numCache>
            </c:numRef>
          </c:cat>
          <c:val>
            <c:numRef>
              <c:f>'Fuel Savings Calculator'!$H$5:$H$12</c:f>
              <c:numCache>
                <c:formatCode>\$0.00</c:formatCode>
                <c:ptCount val="8"/>
                <c:pt idx="0">
                  <c:v>2.177819094372802</c:v>
                </c:pt>
                <c:pt idx="1">
                  <c:v>4.3556381887456039</c:v>
                </c:pt>
                <c:pt idx="2">
                  <c:v>6.5334572831184046</c:v>
                </c:pt>
                <c:pt idx="3">
                  <c:v>8.7112763774912079</c:v>
                </c:pt>
                <c:pt idx="4">
                  <c:v>10.88909547186401</c:v>
                </c:pt>
                <c:pt idx="5">
                  <c:v>21.778190943728021</c:v>
                </c:pt>
                <c:pt idx="6">
                  <c:v>32.667286415592031</c:v>
                </c:pt>
                <c:pt idx="7">
                  <c:v>43.556381887456041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A-45BF-9E88-ED5B9A1E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lineChart>
        <c:grouping val="standard"/>
        <c:varyColors val="0"/>
        <c:ser>
          <c:idx val="0"/>
          <c:order val="0"/>
          <c:tx>
            <c:v>Heat Rate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'Fuel Savings Calculator'!$F$5:$F$12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</c:numCache>
            </c:numRef>
          </c:cat>
          <c:val>
            <c:numRef>
              <c:f>'Fuel Savings Calculator'!$G$5:$G$12</c:f>
              <c:numCache>
                <c:formatCode>0.00</c:formatCode>
                <c:ptCount val="8"/>
                <c:pt idx="0">
                  <c:v>1.3401963657678782</c:v>
                </c:pt>
                <c:pt idx="1">
                  <c:v>2.6803927315357563</c:v>
                </c:pt>
                <c:pt idx="2">
                  <c:v>4.0205890973036338</c:v>
                </c:pt>
                <c:pt idx="3">
                  <c:v>5.3607854630715126</c:v>
                </c:pt>
                <c:pt idx="4">
                  <c:v>6.7009818288393905</c:v>
                </c:pt>
                <c:pt idx="5">
                  <c:v>13.401963657678781</c:v>
                </c:pt>
                <c:pt idx="6">
                  <c:v>20.102945486518173</c:v>
                </c:pt>
                <c:pt idx="7">
                  <c:v>26.803927315357562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A-45BF-9E88-ED5B9A1E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71600"/>
        <c:axId val="1775127040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&quot;$&quot;#,##0.00" sourceLinked="0"/>
        <c:majorTickMark val="none"/>
        <c:minorTickMark val="none"/>
        <c:tickLblPos val="nextTo"/>
        <c:crossAx val="48650112"/>
        <c:crosses val="autoZero"/>
        <c:crossBetween val="between"/>
      </c:valAx>
      <c:valAx>
        <c:axId val="1775127040"/>
        <c:scaling>
          <c:orientation val="minMax"/>
          <c:max val="29"/>
        </c:scaling>
        <c:delete val="0"/>
        <c:axPos val="r"/>
        <c:numFmt formatCode="0.00" sourceLinked="1"/>
        <c:majorTickMark val="out"/>
        <c:minorTickMark val="none"/>
        <c:tickLblPos val="nextTo"/>
        <c:crossAx val="122271600"/>
        <c:crosses val="max"/>
        <c:crossBetween val="between"/>
      </c:valAx>
      <c:catAx>
        <c:axId val="12227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127040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13</xdr:row>
      <xdr:rowOff>0</xdr:rowOff>
    </xdr:from>
    <xdr:to>
      <xdr:col>8</xdr:col>
      <xdr:colOff>9525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idDewpointTable" displayName="AcidDewpointTable" ref="A3:H23">
  <tableColumns count="8">
    <tableColumn id="1" xr3:uid="{00000000-0010-0000-0000-000001000000}" name="Input / Output"/>
    <tableColumn id="2" xr3:uid="{00000000-0010-0000-0000-000002000000}" name="Value"/>
    <tableColumn id="3" xr3:uid="{00000000-0010-0000-0000-000003000000}" name="Units"/>
    <tableColumn id="4" xr3:uid="{00000000-0010-0000-0000-000004000000}" name="Description"/>
    <tableColumn id="5" xr3:uid="{00000000-0010-0000-0000-000005000000}" name="Formula / Notes"/>
    <tableColumn id="6" xr3:uid="{00000000-0010-0000-0000-000006000000}" name="Customer Case 1"/>
    <tableColumn id="7" xr3:uid="{00000000-0010-0000-0000-000007000000}" name="Customer Case 2"/>
    <tableColumn id="8" xr3:uid="{00000000-0010-0000-0000-000008000000}" name="Customer Case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uelSavingsTable" displayName="FuelSavingsTable" ref="A3:D21">
  <tableColumns count="4">
    <tableColumn id="1" xr3:uid="{00000000-0010-0000-0100-000001000000}" name="Input"/>
    <tableColumn id="2" xr3:uid="{00000000-0010-0000-0100-000002000000}" name="Value"/>
    <tableColumn id="3" xr3:uid="{00000000-0010-0000-0100-000003000000}" name="Units"/>
    <tableColumn id="4" xr3:uid="{00000000-0010-0000-0100-000004000000}" name="Descrip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nsitivityTable" displayName="SensitivityTable" ref="F4:H12">
  <tableColumns count="3">
    <tableColumn id="1" xr3:uid="{00000000-0010-0000-0200-000001000000}" name="Temp Drop °F"/>
    <tableColumn id="2" xr3:uid="{00000000-0010-0000-0200-000002000000}" name="ΔHR Btu/kWh"/>
    <tableColumn id="3" xr3:uid="{00000000-0010-0000-0200-000003000000}" name="Savings $/h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B5" sqref="B5"/>
    </sheetView>
  </sheetViews>
  <sheetFormatPr defaultRowHeight="14.25"/>
  <cols>
    <col min="1" max="1" width="50.125" customWidth="1"/>
    <col min="2" max="2" width="34" customWidth="1"/>
    <col min="3" max="3" width="8" customWidth="1"/>
    <col min="4" max="4" width="77.75" customWidth="1"/>
    <col min="5" max="5" width="88.875" customWidth="1"/>
    <col min="6" max="8" width="17.5" customWidth="1"/>
  </cols>
  <sheetData>
    <row r="1" spans="1:8" ht="15">
      <c r="A1" s="19" t="s">
        <v>0</v>
      </c>
      <c r="B1" s="20"/>
      <c r="C1" s="20"/>
      <c r="D1" s="20"/>
      <c r="E1" s="20"/>
      <c r="F1" s="20"/>
      <c r="G1" s="20"/>
      <c r="H1" s="20"/>
    </row>
    <row r="2" spans="1:8">
      <c r="A2" s="4"/>
      <c r="B2" s="4"/>
      <c r="C2" s="4"/>
      <c r="D2" s="4"/>
      <c r="E2" s="4"/>
      <c r="F2" s="4"/>
      <c r="G2" s="4"/>
      <c r="H2" s="4"/>
    </row>
    <row r="3" spans="1:8" ht="31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>
      <c r="A4" s="4" t="s">
        <v>9</v>
      </c>
      <c r="B4" s="13">
        <v>15</v>
      </c>
      <c r="C4" s="4" t="s">
        <v>10</v>
      </c>
      <c r="D4" s="4" t="s">
        <v>11</v>
      </c>
      <c r="E4" s="4" t="s">
        <v>12</v>
      </c>
      <c r="F4" s="13">
        <v>8</v>
      </c>
      <c r="G4" s="13">
        <v>10</v>
      </c>
      <c r="H4" s="13">
        <v>12</v>
      </c>
    </row>
    <row r="5" spans="1:8" ht="28.5">
      <c r="A5" s="4" t="s">
        <v>13</v>
      </c>
      <c r="B5" s="13">
        <v>0.5</v>
      </c>
      <c r="C5" s="4" t="s">
        <v>14</v>
      </c>
      <c r="D5" s="4" t="s">
        <v>15</v>
      </c>
      <c r="E5" s="4" t="s">
        <v>12</v>
      </c>
      <c r="F5" s="13">
        <v>0.1</v>
      </c>
      <c r="G5" s="13">
        <v>0.25</v>
      </c>
      <c r="H5" s="13">
        <v>0.5</v>
      </c>
    </row>
    <row r="6" spans="1:8">
      <c r="A6" s="4" t="s">
        <v>16</v>
      </c>
      <c r="B6" s="13">
        <v>1</v>
      </c>
      <c r="C6" s="4" t="s">
        <v>17</v>
      </c>
      <c r="D6" s="4" t="s">
        <v>18</v>
      </c>
      <c r="E6" s="4" t="s">
        <v>12</v>
      </c>
      <c r="F6" s="13">
        <v>0.5</v>
      </c>
      <c r="G6" s="13">
        <v>1</v>
      </c>
      <c r="H6" s="13">
        <v>2</v>
      </c>
    </row>
    <row r="7" spans="1:8">
      <c r="A7" s="4" t="s">
        <v>19</v>
      </c>
      <c r="B7" s="13">
        <v>1</v>
      </c>
      <c r="C7" s="4" t="s">
        <v>20</v>
      </c>
      <c r="D7" s="4" t="s">
        <v>21</v>
      </c>
      <c r="E7" s="4" t="s">
        <v>12</v>
      </c>
      <c r="F7" s="13">
        <v>1</v>
      </c>
      <c r="G7" s="13">
        <v>1</v>
      </c>
      <c r="H7" s="13">
        <v>1</v>
      </c>
    </row>
    <row r="8" spans="1:8">
      <c r="A8" s="4" t="s">
        <v>22</v>
      </c>
      <c r="B8" s="13">
        <v>25</v>
      </c>
      <c r="C8" s="4" t="s">
        <v>23</v>
      </c>
      <c r="D8" s="4" t="s">
        <v>24</v>
      </c>
      <c r="E8" s="4" t="s">
        <v>12</v>
      </c>
      <c r="F8" s="13">
        <v>25</v>
      </c>
      <c r="G8" s="13">
        <v>25</v>
      </c>
      <c r="H8" s="13">
        <v>25</v>
      </c>
    </row>
    <row r="9" spans="1:8">
      <c r="A9" s="4" t="s">
        <v>25</v>
      </c>
      <c r="B9" s="13">
        <v>160</v>
      </c>
      <c r="C9" s="4" t="s">
        <v>23</v>
      </c>
      <c r="D9" s="4" t="s">
        <v>26</v>
      </c>
      <c r="E9" s="4" t="s">
        <v>12</v>
      </c>
      <c r="F9" s="13">
        <v>160</v>
      </c>
      <c r="G9" s="13">
        <v>160</v>
      </c>
      <c r="H9" s="13">
        <v>160</v>
      </c>
    </row>
    <row r="10" spans="1:8">
      <c r="A10" s="4" t="s">
        <v>27</v>
      </c>
      <c r="B10" s="13">
        <v>205</v>
      </c>
      <c r="C10" s="4" t="s">
        <v>23</v>
      </c>
      <c r="D10" s="4" t="s">
        <v>28</v>
      </c>
      <c r="E10" s="4" t="s">
        <v>12</v>
      </c>
      <c r="F10" s="13">
        <v>205</v>
      </c>
      <c r="G10" s="13">
        <v>205</v>
      </c>
      <c r="H10" s="13">
        <v>205</v>
      </c>
    </row>
    <row r="11" spans="1:8">
      <c r="A11" s="4" t="s">
        <v>29</v>
      </c>
      <c r="B11" s="13">
        <v>190</v>
      </c>
      <c r="C11" s="4" t="s">
        <v>23</v>
      </c>
      <c r="D11" s="4" t="s">
        <v>30</v>
      </c>
      <c r="E11" s="4" t="s">
        <v>12</v>
      </c>
      <c r="F11" s="13">
        <v>190</v>
      </c>
      <c r="G11" s="13">
        <v>185</v>
      </c>
      <c r="H11" s="13">
        <v>180</v>
      </c>
    </row>
    <row r="12" spans="1:8">
      <c r="A12" s="4" t="s">
        <v>31</v>
      </c>
      <c r="B12" s="14">
        <f>B4/100*B7</f>
        <v>0.15</v>
      </c>
      <c r="C12" s="4" t="s">
        <v>20</v>
      </c>
      <c r="D12" s="4" t="s">
        <v>32</v>
      </c>
      <c r="E12" s="4">
        <f>B4/100*B7</f>
        <v>0.15</v>
      </c>
      <c r="F12" s="14">
        <f>F4/100*F7</f>
        <v>0.08</v>
      </c>
      <c r="G12" s="14">
        <f>G4/100*G7</f>
        <v>0.1</v>
      </c>
      <c r="H12" s="14">
        <f>H4/100*H7</f>
        <v>0.12</v>
      </c>
    </row>
    <row r="13" spans="1:8">
      <c r="A13" s="4" t="s">
        <v>33</v>
      </c>
      <c r="B13" s="14">
        <f>B5*B6/100</f>
        <v>5.0000000000000001E-3</v>
      </c>
      <c r="C13" s="4" t="s">
        <v>34</v>
      </c>
      <c r="D13" s="4" t="s">
        <v>35</v>
      </c>
      <c r="E13" s="4">
        <f>B5*B6/100</f>
        <v>5.0000000000000001E-3</v>
      </c>
      <c r="F13" s="14">
        <f>F5*F6/100</f>
        <v>5.0000000000000001E-4</v>
      </c>
      <c r="G13" s="14">
        <f>G5*G6/100</f>
        <v>2.5000000000000001E-3</v>
      </c>
      <c r="H13" s="14">
        <f>H5*H6/100</f>
        <v>0.01</v>
      </c>
    </row>
    <row r="14" spans="1:8">
      <c r="A14" s="4" t="s">
        <v>36</v>
      </c>
      <c r="B14" s="14">
        <f>B13/1000000*B7</f>
        <v>5.0000000000000001E-9</v>
      </c>
      <c r="C14" s="4" t="s">
        <v>20</v>
      </c>
      <c r="D14" s="4" t="s">
        <v>37</v>
      </c>
      <c r="E14" s="4">
        <f>B13/1000000*B7</f>
        <v>5.0000000000000001E-9</v>
      </c>
      <c r="F14" s="14">
        <f>F13/1000000*F7</f>
        <v>5.0000000000000003E-10</v>
      </c>
      <c r="G14" s="14">
        <f>G13/1000000*G7</f>
        <v>2.5000000000000001E-9</v>
      </c>
      <c r="H14" s="14">
        <f>H13/1000000*H7</f>
        <v>1E-8</v>
      </c>
    </row>
    <row r="15" spans="1:8" ht="29.25">
      <c r="A15" s="4" t="s">
        <v>38</v>
      </c>
      <c r="B15" s="15">
        <f>((1000/(2.276-0.0294*LN(MAX(B12*760,0.000000000001))-0.0858*LN(MAX(B14*760,0.000000000001))+0.0062*LN(MAX(B12*760,0.000000000001))*LN(MAX(B14*760,0.000000000001))))-273.15)*9/5+32</f>
        <v>173.88732952007166</v>
      </c>
      <c r="C15" s="4" t="s">
        <v>23</v>
      </c>
      <c r="D15" s="4" t="s">
        <v>39</v>
      </c>
      <c r="E15" s="4" t="s">
        <v>40</v>
      </c>
      <c r="F15" s="15">
        <f>((1000/(2.276-0.0294*LN(MAX(F12*760,0.000000000001))-0.0858*LN(MAX(F14*760,0.000000000001))+0.0062*LN(MAX(F12*760,0.000000000001))*LN(MAX(F14*760,0.000000000001))))-273.15)*9/5+32</f>
        <v>131.04698736110419</v>
      </c>
      <c r="G15" s="15">
        <f>((1000/(2.276-0.0294*LN(MAX(G12*760,0.000000000001))-0.0858*LN(MAX(G14*760,0.000000000001))+0.0062*LN(MAX(G12*760,0.000000000001))*LN(MAX(G14*760,0.000000000001))))-273.15)*9/5+32</f>
        <v>155.66069801971048</v>
      </c>
      <c r="H15" s="15">
        <f>((1000/(2.276-0.0294*LN(MAX(H12*760,0.000000000001))-0.0858*LN(MAX(H14*760,0.000000000001))+0.0062*LN(MAX(H12*760,0.000000000001))*LN(MAX(H14*760,0.000000000001))))-273.15)*9/5+32</f>
        <v>177.53188725394301</v>
      </c>
    </row>
    <row r="16" spans="1:8" ht="15">
      <c r="A16" s="4" t="s">
        <v>41</v>
      </c>
      <c r="B16" s="15">
        <f>MAX(B15+B8,B9)</f>
        <v>198.88732952007166</v>
      </c>
      <c r="C16" s="4" t="s">
        <v>23</v>
      </c>
      <c r="D16" s="4" t="s">
        <v>42</v>
      </c>
      <c r="E16" s="4">
        <f>MAX(B15+B8,B9)</f>
        <v>198.88732952007166</v>
      </c>
      <c r="F16" s="15">
        <f>MAX(F15+F8,F9)</f>
        <v>160</v>
      </c>
      <c r="G16" s="15">
        <f>MAX(G15+G8,G9)</f>
        <v>180.66069801971048</v>
      </c>
      <c r="H16" s="15">
        <f>MAX(H15+H8,H9)</f>
        <v>202.53188725394301</v>
      </c>
    </row>
    <row r="17" spans="1:8" ht="29.25">
      <c r="A17" s="4" t="s">
        <v>43</v>
      </c>
      <c r="B17" s="15">
        <f>MAX(0,B10-B16)</f>
        <v>6.1126704799283402</v>
      </c>
      <c r="C17" s="4" t="s">
        <v>23</v>
      </c>
      <c r="D17" s="4" t="s">
        <v>44</v>
      </c>
      <c r="E17" s="4">
        <f>MAX(0,B10-B16)</f>
        <v>6.1126704799283402</v>
      </c>
      <c r="F17" s="15">
        <f>MAX(0,F10-F16)</f>
        <v>45</v>
      </c>
      <c r="G17" s="15">
        <f>MAX(0,G10-G16)</f>
        <v>24.33930198028952</v>
      </c>
      <c r="H17" s="15">
        <f>MAX(0,H10-H16)</f>
        <v>2.4681127460569883</v>
      </c>
    </row>
    <row r="18" spans="1:8" ht="15">
      <c r="A18" s="4" t="s">
        <v>45</v>
      </c>
      <c r="B18" s="16" t="str">
        <f>IF(B11&gt;=B16,"Yes","No")</f>
        <v>No</v>
      </c>
      <c r="C18" s="4" t="s">
        <v>46</v>
      </c>
      <c r="D18" s="4" t="s">
        <v>47</v>
      </c>
      <c r="E18" s="4" t="str">
        <f>IF(B11&gt;=B16,"Yes","No")</f>
        <v>No</v>
      </c>
      <c r="F18" s="16" t="str">
        <f>IF(F11&gt;=F16,"Yes","No")</f>
        <v>Yes</v>
      </c>
      <c r="G18" s="16" t="str">
        <f>IF(G11&gt;=G16,"Yes","No")</f>
        <v>Yes</v>
      </c>
      <c r="H18" s="16" t="str">
        <f>IF(H11&gt;=H16,"Yes","No")</f>
        <v>No</v>
      </c>
    </row>
    <row r="19" spans="1:8" ht="15">
      <c r="A19" s="4" t="s">
        <v>48</v>
      </c>
      <c r="B19" s="15">
        <f>MAX(B11,B16)</f>
        <v>198.88732952007166</v>
      </c>
      <c r="C19" s="4" t="s">
        <v>23</v>
      </c>
      <c r="D19" s="4" t="s">
        <v>49</v>
      </c>
      <c r="E19" s="4">
        <f>MAX(B11,B16)</f>
        <v>198.88732952007166</v>
      </c>
      <c r="F19" s="15">
        <f>MAX(F11,F16)</f>
        <v>190</v>
      </c>
      <c r="G19" s="15">
        <f>MAX(G11,G16)</f>
        <v>185</v>
      </c>
      <c r="H19" s="15">
        <f>MAX(H11,H16)</f>
        <v>202.53188725394301</v>
      </c>
    </row>
    <row r="20" spans="1:8" ht="15">
      <c r="A20" s="4" t="s">
        <v>50</v>
      </c>
      <c r="B20" s="15">
        <f>MAX(0,B10-B19)</f>
        <v>6.1126704799283402</v>
      </c>
      <c r="C20" s="4" t="s">
        <v>23</v>
      </c>
      <c r="D20" s="4" t="s">
        <v>51</v>
      </c>
      <c r="E20" s="4">
        <f>MAX(0,B10-B19)</f>
        <v>6.1126704799283402</v>
      </c>
      <c r="F20" s="15">
        <f>MAX(0,F10-F19)</f>
        <v>15</v>
      </c>
      <c r="G20" s="15">
        <f>MAX(0,G10-G19)</f>
        <v>20</v>
      </c>
      <c r="H20" s="15">
        <f>MAX(0,H10-H19)</f>
        <v>2.4681127460569883</v>
      </c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17" t="s">
        <v>52</v>
      </c>
      <c r="B25" s="18"/>
      <c r="C25" s="18"/>
      <c r="D25" s="18"/>
      <c r="E25" s="18"/>
      <c r="F25" s="18"/>
      <c r="G25" s="18"/>
      <c r="H25" s="18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 ht="15.75">
      <c r="A27" s="3" t="s">
        <v>53</v>
      </c>
      <c r="B27" s="3" t="s">
        <v>54</v>
      </c>
      <c r="C27" s="4"/>
      <c r="D27" s="4"/>
      <c r="E27" s="4"/>
      <c r="F27" s="4"/>
      <c r="G27" s="4"/>
      <c r="H27" s="4"/>
    </row>
    <row r="28" spans="1:8">
      <c r="A28" s="4" t="s">
        <v>55</v>
      </c>
      <c r="B28" s="4" t="s">
        <v>56</v>
      </c>
      <c r="C28" s="4"/>
      <c r="D28" s="4"/>
      <c r="E28" s="4"/>
      <c r="F28" s="4"/>
      <c r="G28" s="4"/>
      <c r="H28" s="4"/>
    </row>
    <row r="29" spans="1:8" ht="28.5">
      <c r="A29" s="4" t="s">
        <v>57</v>
      </c>
      <c r="B29" s="4" t="s">
        <v>58</v>
      </c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</sheetData>
  <mergeCells count="2">
    <mergeCell ref="A25:H25"/>
    <mergeCell ref="A1:H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B5" sqref="B5"/>
    </sheetView>
  </sheetViews>
  <sheetFormatPr defaultRowHeight="14.25"/>
  <cols>
    <col min="1" max="1" width="30" customWidth="1"/>
    <col min="2" max="2" width="16" customWidth="1"/>
    <col min="3" max="3" width="12" customWidth="1"/>
    <col min="4" max="4" width="81.25" customWidth="1"/>
    <col min="5" max="5" width="48" customWidth="1"/>
    <col min="6" max="8" width="16" customWidth="1"/>
  </cols>
  <sheetData>
    <row r="1" spans="1:8">
      <c r="A1" s="23" t="s">
        <v>59</v>
      </c>
      <c r="B1" s="22"/>
      <c r="C1" s="22"/>
      <c r="D1" s="22"/>
      <c r="E1" s="22"/>
      <c r="F1" s="22"/>
      <c r="G1" s="22"/>
      <c r="H1" s="22"/>
    </row>
    <row r="3" spans="1:8" ht="15.75">
      <c r="A3" s="1" t="s">
        <v>12</v>
      </c>
      <c r="B3" s="1" t="s">
        <v>2</v>
      </c>
      <c r="C3" s="1" t="s">
        <v>3</v>
      </c>
      <c r="D3" s="1" t="s">
        <v>4</v>
      </c>
      <c r="F3" s="1" t="s">
        <v>60</v>
      </c>
      <c r="G3" s="1"/>
      <c r="H3" s="1"/>
    </row>
    <row r="4" spans="1:8" ht="15">
      <c r="A4" t="s">
        <v>61</v>
      </c>
      <c r="B4" s="5">
        <v>500</v>
      </c>
      <c r="C4" t="s">
        <v>62</v>
      </c>
      <c r="D4" t="s">
        <v>63</v>
      </c>
      <c r="F4" s="2" t="s">
        <v>64</v>
      </c>
      <c r="G4" s="2" t="s">
        <v>65</v>
      </c>
      <c r="H4" s="2" t="s">
        <v>66</v>
      </c>
    </row>
    <row r="5" spans="1:8">
      <c r="A5" t="s">
        <v>67</v>
      </c>
      <c r="B5" s="5">
        <f>'Acid Dewpoint Calculator'!B20</f>
        <v>6.1126704799283402</v>
      </c>
      <c r="C5" t="s">
        <v>23</v>
      </c>
      <c r="D5" t="s">
        <v>68</v>
      </c>
      <c r="F5">
        <v>1</v>
      </c>
      <c r="G5" s="11">
        <f t="shared" ref="G5:G12" si="0">$B$6*((($B$4*$B$8*$B$9*F5/1000000)*($B$10/100)/3.412)/$B$4)</f>
        <v>1.3401963657678782</v>
      </c>
      <c r="H5" s="12">
        <f t="shared" ref="H5:H12" si="1">($B$4*1000*G5/1000000)*$B$7</f>
        <v>2.177819094372802</v>
      </c>
    </row>
    <row r="6" spans="1:8">
      <c r="A6" t="s">
        <v>69</v>
      </c>
      <c r="B6" s="5">
        <v>6700</v>
      </c>
      <c r="C6" t="s">
        <v>70</v>
      </c>
      <c r="D6" t="s">
        <v>71</v>
      </c>
      <c r="F6">
        <v>2</v>
      </c>
      <c r="G6" s="11">
        <f t="shared" si="0"/>
        <v>2.6803927315357563</v>
      </c>
      <c r="H6" s="12">
        <f t="shared" si="1"/>
        <v>4.3556381887456039</v>
      </c>
    </row>
    <row r="7" spans="1:8">
      <c r="A7" t="s">
        <v>72</v>
      </c>
      <c r="B7" s="7">
        <v>3.25</v>
      </c>
      <c r="C7" t="s">
        <v>73</v>
      </c>
      <c r="D7" t="s">
        <v>74</v>
      </c>
      <c r="F7">
        <v>3</v>
      </c>
      <c r="G7" s="11">
        <f t="shared" si="0"/>
        <v>4.0205890973036338</v>
      </c>
      <c r="H7" s="12">
        <f t="shared" si="1"/>
        <v>6.5334572831184046</v>
      </c>
    </row>
    <row r="8" spans="1:8">
      <c r="A8" t="s">
        <v>75</v>
      </c>
      <c r="B8" s="5">
        <v>10500</v>
      </c>
      <c r="C8" t="s">
        <v>76</v>
      </c>
      <c r="D8" t="s">
        <v>77</v>
      </c>
      <c r="F8">
        <v>4</v>
      </c>
      <c r="G8" s="11">
        <f t="shared" si="0"/>
        <v>5.3607854630715126</v>
      </c>
      <c r="H8" s="12">
        <f t="shared" si="1"/>
        <v>8.7112763774912079</v>
      </c>
    </row>
    <row r="9" spans="1:8">
      <c r="A9" t="s">
        <v>78</v>
      </c>
      <c r="B9" s="5">
        <v>0.26</v>
      </c>
      <c r="C9" t="s">
        <v>79</v>
      </c>
      <c r="D9" t="s">
        <v>80</v>
      </c>
      <c r="F9">
        <v>5</v>
      </c>
      <c r="G9" s="11">
        <f t="shared" si="0"/>
        <v>6.7009818288393905</v>
      </c>
      <c r="H9" s="12">
        <f t="shared" si="1"/>
        <v>10.88909547186401</v>
      </c>
    </row>
    <row r="10" spans="1:8">
      <c r="A10" t="s">
        <v>81</v>
      </c>
      <c r="B10" s="5">
        <v>25</v>
      </c>
      <c r="C10" t="s">
        <v>17</v>
      </c>
      <c r="D10" t="s">
        <v>82</v>
      </c>
      <c r="F10">
        <v>10</v>
      </c>
      <c r="G10" s="11">
        <f t="shared" si="0"/>
        <v>13.401963657678781</v>
      </c>
      <c r="H10" s="12">
        <f t="shared" si="1"/>
        <v>21.778190943728021</v>
      </c>
    </row>
    <row r="11" spans="1:8">
      <c r="A11" t="s">
        <v>83</v>
      </c>
      <c r="B11" s="8">
        <v>8760</v>
      </c>
      <c r="C11" t="s">
        <v>84</v>
      </c>
      <c r="D11" t="s">
        <v>85</v>
      </c>
      <c r="F11">
        <v>15</v>
      </c>
      <c r="G11" s="11">
        <f t="shared" si="0"/>
        <v>20.102945486518173</v>
      </c>
      <c r="H11" s="12">
        <f t="shared" si="1"/>
        <v>32.667286415592031</v>
      </c>
    </row>
    <row r="12" spans="1:8">
      <c r="F12">
        <v>20</v>
      </c>
      <c r="G12" s="11">
        <f t="shared" si="0"/>
        <v>26.803927315357562</v>
      </c>
      <c r="H12" s="12">
        <f t="shared" si="1"/>
        <v>43.556381887456041</v>
      </c>
    </row>
    <row r="13" spans="1:8" ht="15.75">
      <c r="A13" s="1" t="s">
        <v>86</v>
      </c>
      <c r="B13" s="1" t="s">
        <v>2</v>
      </c>
      <c r="C13" s="1" t="s">
        <v>3</v>
      </c>
      <c r="D13" s="1" t="s">
        <v>87</v>
      </c>
    </row>
    <row r="14" spans="1:8" ht="15">
      <c r="A14" t="s">
        <v>88</v>
      </c>
      <c r="B14" s="6">
        <f>B4*B8</f>
        <v>5250000</v>
      </c>
      <c r="C14" t="s">
        <v>89</v>
      </c>
      <c r="D14" t="s">
        <v>90</v>
      </c>
    </row>
    <row r="15" spans="1:8" ht="15">
      <c r="A15" t="s">
        <v>91</v>
      </c>
      <c r="B15" s="6">
        <f>B14*B9*B5/1000000</f>
        <v>8.3437952051021842</v>
      </c>
      <c r="C15" t="s">
        <v>92</v>
      </c>
      <c r="D15" t="s">
        <v>93</v>
      </c>
    </row>
    <row r="16" spans="1:8" ht="15">
      <c r="A16" t="s">
        <v>94</v>
      </c>
      <c r="B16" s="6">
        <f>B15*(B10/100)/3.412</f>
        <v>0.6113566240549666</v>
      </c>
      <c r="C16" t="s">
        <v>62</v>
      </c>
      <c r="D16" t="s">
        <v>95</v>
      </c>
    </row>
    <row r="17" spans="1:8" ht="15">
      <c r="A17" t="s">
        <v>96</v>
      </c>
      <c r="B17" s="6">
        <f>B6*B16/B4</f>
        <v>8.1921787623365532</v>
      </c>
      <c r="C17" t="s">
        <v>70</v>
      </c>
      <c r="D17" t="s">
        <v>97</v>
      </c>
    </row>
    <row r="18" spans="1:8" ht="15">
      <c r="A18" t="s">
        <v>98</v>
      </c>
      <c r="B18" s="6">
        <f>B6-B17</f>
        <v>6691.8078212376631</v>
      </c>
      <c r="C18" t="s">
        <v>70</v>
      </c>
      <c r="D18" t="s">
        <v>99</v>
      </c>
    </row>
    <row r="19" spans="1:8" ht="15">
      <c r="A19" t="s">
        <v>100</v>
      </c>
      <c r="B19" s="6">
        <f>B4*1000*B17/1000000</f>
        <v>4.0960893811682766</v>
      </c>
      <c r="C19" t="s">
        <v>92</v>
      </c>
      <c r="D19" t="s">
        <v>101</v>
      </c>
    </row>
    <row r="20" spans="1:8" ht="15">
      <c r="A20" t="s">
        <v>102</v>
      </c>
      <c r="B20" s="9">
        <f>B19*B7</f>
        <v>13.312290488796899</v>
      </c>
      <c r="C20" t="s">
        <v>103</v>
      </c>
      <c r="D20" t="s">
        <v>104</v>
      </c>
    </row>
    <row r="21" spans="1:8" ht="15">
      <c r="A21" t="s">
        <v>105</v>
      </c>
      <c r="B21" s="10">
        <f>B20*B11</f>
        <v>116615.66468186083</v>
      </c>
      <c r="C21" t="s">
        <v>106</v>
      </c>
      <c r="D21" t="s">
        <v>107</v>
      </c>
    </row>
    <row r="23" spans="1:8">
      <c r="A23" s="21" t="s">
        <v>108</v>
      </c>
      <c r="B23" s="22"/>
      <c r="C23" s="22"/>
      <c r="D23" s="22"/>
      <c r="E23" s="22"/>
      <c r="F23" s="22"/>
      <c r="G23" s="22"/>
      <c r="H23" s="22"/>
    </row>
    <row r="25" spans="1:8" ht="15.75">
      <c r="A25" s="1" t="s">
        <v>53</v>
      </c>
      <c r="B25" s="1" t="s">
        <v>54</v>
      </c>
    </row>
    <row r="26" spans="1:8">
      <c r="A26" t="s">
        <v>109</v>
      </c>
      <c r="B26" t="s">
        <v>110</v>
      </c>
    </row>
  </sheetData>
  <mergeCells count="2">
    <mergeCell ref="A23:H23"/>
    <mergeCell ref="A1:H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Acid Dewpoint Calculator</vt:lpstr>
      <vt:lpstr>Fuel Savings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 Bossong</cp:lastModifiedBy>
  <dcterms:modified xsi:type="dcterms:W3CDTF">2026-05-28T18:59:24Z</dcterms:modified>
</cp:coreProperties>
</file>